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360" yWindow="120" windowWidth="20955" windowHeight="9975"/>
  </bookViews>
  <sheets>
    <sheet name="Лист1" sheetId="1" r:id="rId1"/>
    <sheet name="Лист3" sheetId="3" r:id="rId2"/>
  </sheets>
  <calcPr calcId="162913" calcOnSave="0"/>
</workbook>
</file>

<file path=xl/calcChain.xml><?xml version="1.0" encoding="utf-8"?>
<calcChain xmlns="http://schemas.openxmlformats.org/spreadsheetml/2006/main">
  <c r="F58" i="1" l="1"/>
  <c r="F59" i="1"/>
  <c r="F60" i="1"/>
  <c r="F61" i="1"/>
  <c r="F62" i="1"/>
  <c r="F63" i="1"/>
  <c r="F67" i="1"/>
  <c r="F68" i="1"/>
  <c r="F69" i="1"/>
  <c r="F70" i="1"/>
  <c r="F71" i="1"/>
  <c r="F75" i="1"/>
  <c r="F76" i="1"/>
  <c r="F78" i="1"/>
  <c r="F79" i="1"/>
  <c r="F80" i="1"/>
  <c r="F81" i="1"/>
  <c r="F82" i="1"/>
  <c r="F83" i="1"/>
  <c r="F84" i="1"/>
  <c r="F85" i="1"/>
  <c r="F86" i="1"/>
  <c r="F88" i="1"/>
  <c r="F89" i="1"/>
  <c r="F90" i="1"/>
  <c r="F91" i="1"/>
  <c r="F93" i="1"/>
  <c r="F94" i="1"/>
  <c r="F95" i="1"/>
  <c r="F96" i="1"/>
  <c r="F97" i="1"/>
  <c r="F98" i="1"/>
  <c r="F99" i="1"/>
  <c r="F101" i="1"/>
  <c r="F102" i="1"/>
  <c r="F103" i="1"/>
  <c r="F105" i="1"/>
  <c r="F106" i="1"/>
  <c r="F52" i="1"/>
  <c r="F53" i="1"/>
  <c r="F54" i="1"/>
  <c r="F55" i="1"/>
  <c r="F51" i="1"/>
  <c r="F28" i="1"/>
  <c r="F29" i="1"/>
  <c r="F30" i="1"/>
  <c r="F31" i="1"/>
  <c r="F33" i="1"/>
  <c r="F34" i="1"/>
  <c r="F36" i="1"/>
  <c r="F37" i="1"/>
  <c r="F39" i="1"/>
  <c r="F40" i="1"/>
  <c r="F42" i="1"/>
  <c r="F43" i="1"/>
  <c r="F45" i="1"/>
  <c r="F46" i="1"/>
  <c r="F47" i="1"/>
  <c r="F48" i="1"/>
  <c r="F27" i="1"/>
  <c r="F17" i="1"/>
  <c r="F7" i="1"/>
  <c r="E53" i="1"/>
  <c r="E54" i="1"/>
  <c r="E55" i="1"/>
  <c r="E59" i="1"/>
  <c r="E60" i="1"/>
  <c r="E62" i="1"/>
  <c r="E63" i="1"/>
  <c r="E66" i="1"/>
  <c r="E68" i="1"/>
  <c r="E69" i="1"/>
  <c r="E70" i="1"/>
  <c r="E71" i="1"/>
  <c r="E72" i="1"/>
  <c r="E73" i="1"/>
  <c r="E75" i="1"/>
  <c r="E78" i="1"/>
  <c r="E79" i="1"/>
  <c r="E81" i="1"/>
  <c r="E82" i="1"/>
  <c r="E84" i="1"/>
  <c r="E85" i="1"/>
  <c r="E86" i="1"/>
  <c r="E88" i="1"/>
  <c r="E89" i="1"/>
  <c r="E91" i="1"/>
  <c r="E93" i="1"/>
  <c r="E94" i="1"/>
  <c r="E95" i="1"/>
  <c r="E96" i="1"/>
  <c r="E97" i="1"/>
  <c r="E98" i="1"/>
  <c r="E99" i="1"/>
  <c r="E102" i="1"/>
  <c r="E103" i="1"/>
  <c r="E105" i="1"/>
  <c r="E106" i="1"/>
  <c r="E51" i="1"/>
  <c r="E29" i="1"/>
  <c r="E30" i="1"/>
  <c r="E31" i="1"/>
  <c r="E33" i="1"/>
  <c r="E36" i="1"/>
  <c r="E37" i="1"/>
  <c r="E39" i="1"/>
  <c r="E40" i="1"/>
  <c r="E42" i="1"/>
  <c r="E43" i="1"/>
  <c r="E45" i="1"/>
  <c r="E46" i="1"/>
  <c r="E47" i="1"/>
  <c r="E48" i="1"/>
  <c r="E27" i="1"/>
  <c r="E9" i="1"/>
  <c r="E10" i="1"/>
  <c r="E12" i="1"/>
  <c r="E13" i="1"/>
  <c r="E14" i="1"/>
  <c r="E16" i="1"/>
  <c r="E17" i="1"/>
  <c r="E18" i="1"/>
  <c r="E19" i="1"/>
  <c r="E20" i="1"/>
  <c r="E21" i="1"/>
  <c r="E22" i="1"/>
  <c r="E23" i="1"/>
  <c r="E7" i="1"/>
  <c r="K14" i="1"/>
  <c r="K13" i="1"/>
  <c r="K12" i="1"/>
  <c r="K11" i="1"/>
  <c r="K10" i="1"/>
  <c r="K9" i="1"/>
  <c r="K8" i="1"/>
  <c r="K7" i="1"/>
  <c r="D106" i="1"/>
  <c r="D105" i="1"/>
  <c r="D103" i="1"/>
  <c r="D102" i="1"/>
  <c r="D101" i="1"/>
  <c r="D99" i="1"/>
  <c r="D98" i="1"/>
  <c r="D97" i="1"/>
  <c r="D96" i="1"/>
  <c r="D95" i="1"/>
  <c r="D94" i="1"/>
  <c r="D93" i="1"/>
  <c r="D91" i="1"/>
  <c r="D90" i="1"/>
  <c r="D89" i="1"/>
  <c r="D88" i="1"/>
  <c r="D86" i="1"/>
  <c r="D85" i="1"/>
  <c r="D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5" i="1"/>
  <c r="D54" i="1"/>
  <c r="D53" i="1"/>
  <c r="D52" i="1"/>
  <c r="D51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D8" i="1"/>
</calcChain>
</file>

<file path=xl/sharedStrings.xml><?xml version="1.0" encoding="utf-8"?>
<sst xmlns="http://schemas.openxmlformats.org/spreadsheetml/2006/main" count="238" uniqueCount="210">
  <si>
    <t xml:space="preserve">Артикул   </t>
  </si>
  <si>
    <t>Наименование изделий</t>
  </si>
  <si>
    <t>ФИГУРКИ :</t>
  </si>
  <si>
    <t xml:space="preserve">С43  </t>
  </si>
  <si>
    <t>Буратино</t>
  </si>
  <si>
    <t>С161</t>
  </si>
  <si>
    <t>Буратино с ключиком</t>
  </si>
  <si>
    <t>С24</t>
  </si>
  <si>
    <t>Бычок</t>
  </si>
  <si>
    <t>С15</t>
  </si>
  <si>
    <t>Волк</t>
  </si>
  <si>
    <t>С73</t>
  </si>
  <si>
    <t>Дракон</t>
  </si>
  <si>
    <t>С21</t>
  </si>
  <si>
    <t>Зайка</t>
  </si>
  <si>
    <t>С163</t>
  </si>
  <si>
    <t>Зайчонок</t>
  </si>
  <si>
    <t>С168</t>
  </si>
  <si>
    <t>Киска</t>
  </si>
  <si>
    <t>С44</t>
  </si>
  <si>
    <t>Клоун</t>
  </si>
  <si>
    <t>С144</t>
  </si>
  <si>
    <t>Корова</t>
  </si>
  <si>
    <t>С169</t>
  </si>
  <si>
    <t>Красная шапочка</t>
  </si>
  <si>
    <t>С23</t>
  </si>
  <si>
    <t>Лисенок</t>
  </si>
  <si>
    <t>С25</t>
  </si>
  <si>
    <t>Лошадка</t>
  </si>
  <si>
    <t>С27</t>
  </si>
  <si>
    <t>Поваренок</t>
  </si>
  <si>
    <t>С22</t>
  </si>
  <si>
    <t>Тигренок</t>
  </si>
  <si>
    <t>С19</t>
  </si>
  <si>
    <t>Топтыжка</t>
  </si>
  <si>
    <t>С20</t>
  </si>
  <si>
    <t>Хрюша</t>
  </si>
  <si>
    <t>С56</t>
  </si>
  <si>
    <t>Зайчиха</t>
  </si>
  <si>
    <t>С60</t>
  </si>
  <si>
    <t>Заяц</t>
  </si>
  <si>
    <t>ФИГУРКИ-ДЕРГУНЧИКИ:</t>
  </si>
  <si>
    <t>С109</t>
  </si>
  <si>
    <t>Емеля</t>
  </si>
  <si>
    <t>С121</t>
  </si>
  <si>
    <t>С124</t>
  </si>
  <si>
    <t>Коза</t>
  </si>
  <si>
    <t>С126</t>
  </si>
  <si>
    <t>Кошечка</t>
  </si>
  <si>
    <t>С122</t>
  </si>
  <si>
    <t>Медведь</t>
  </si>
  <si>
    <t>С123</t>
  </si>
  <si>
    <t>Обезьяна</t>
  </si>
  <si>
    <t>С96</t>
  </si>
  <si>
    <t>Петрушка</t>
  </si>
  <si>
    <t>С120</t>
  </si>
  <si>
    <t>Поросенок</t>
  </si>
  <si>
    <t>С125</t>
  </si>
  <si>
    <t>Собака</t>
  </si>
  <si>
    <t>С117</t>
  </si>
  <si>
    <t>С 75</t>
  </si>
  <si>
    <t>Дракон-дергунчик</t>
  </si>
  <si>
    <t>С67</t>
  </si>
  <si>
    <t>Жираф</t>
  </si>
  <si>
    <t>С29</t>
  </si>
  <si>
    <t>Жужа</t>
  </si>
  <si>
    <t>С116</t>
  </si>
  <si>
    <t>Зайчик</t>
  </si>
  <si>
    <t>С11</t>
  </si>
  <si>
    <t>Зебра</t>
  </si>
  <si>
    <t>С115</t>
  </si>
  <si>
    <t>Котик</t>
  </si>
  <si>
    <t>С69</t>
  </si>
  <si>
    <t>Лиса</t>
  </si>
  <si>
    <t>С30</t>
  </si>
  <si>
    <t>Лягушка</t>
  </si>
  <si>
    <t>С68</t>
  </si>
  <si>
    <t>Мышка</t>
  </si>
  <si>
    <t>С113</t>
  </si>
  <si>
    <t>Обезьянка</t>
  </si>
  <si>
    <t>С80</t>
  </si>
  <si>
    <t>Песик</t>
  </si>
  <si>
    <t>С112</t>
  </si>
  <si>
    <t>Петушок</t>
  </si>
  <si>
    <t>С114</t>
  </si>
  <si>
    <t>Циркач</t>
  </si>
  <si>
    <t>СУВЕНИРНЫЕ КУКЛЫ В НАРОДНЫХ КОСТЮМАХ ГУБЕРНИЙ РОССИИ</t>
  </si>
  <si>
    <t>С164</t>
  </si>
  <si>
    <t>Девочка</t>
  </si>
  <si>
    <t>С158</t>
  </si>
  <si>
    <t>Женщина</t>
  </si>
  <si>
    <t>С166</t>
  </si>
  <si>
    <t>Мальчик</t>
  </si>
  <si>
    <t>С159</t>
  </si>
  <si>
    <t>Мужчина</t>
  </si>
  <si>
    <t>С85</t>
  </si>
  <si>
    <t>Карусель</t>
  </si>
  <si>
    <t>КАТАЛКИ:</t>
  </si>
  <si>
    <t>С32</t>
  </si>
  <si>
    <t>С52</t>
  </si>
  <si>
    <t>Всадник</t>
  </si>
  <si>
    <t>С83</t>
  </si>
  <si>
    <t>Гусеница</t>
  </si>
  <si>
    <t>С66</t>
  </si>
  <si>
    <t>Ежик</t>
  </si>
  <si>
    <t>С86</t>
  </si>
  <si>
    <t>С64</t>
  </si>
  <si>
    <t>Клякса</t>
  </si>
  <si>
    <t>С88</t>
  </si>
  <si>
    <t>С134</t>
  </si>
  <si>
    <t>С74</t>
  </si>
  <si>
    <t>Лягушонок</t>
  </si>
  <si>
    <t>С77</t>
  </si>
  <si>
    <t>Мурзик</t>
  </si>
  <si>
    <t xml:space="preserve">С89 </t>
  </si>
  <si>
    <t>Ослик</t>
  </si>
  <si>
    <t>С50</t>
  </si>
  <si>
    <t>Паровоз</t>
  </si>
  <si>
    <t>С149</t>
  </si>
  <si>
    <t>Пирамида</t>
  </si>
  <si>
    <t>С51</t>
  </si>
  <si>
    <t>с 10-ю шарами</t>
  </si>
  <si>
    <t>С63</t>
  </si>
  <si>
    <t>Собачка</t>
  </si>
  <si>
    <t>С72</t>
  </si>
  <si>
    <t>Щенок</t>
  </si>
  <si>
    <t>ДИДАКТИЧЕСКИЕ ИГРУШКИ:</t>
  </si>
  <si>
    <t>С42</t>
  </si>
  <si>
    <t>Набор грибов</t>
  </si>
  <si>
    <t>С12</t>
  </si>
  <si>
    <t>Набор овощей</t>
  </si>
  <si>
    <t>С41</t>
  </si>
  <si>
    <t>Набор фруктов</t>
  </si>
  <si>
    <t>С81</t>
  </si>
  <si>
    <t>Набор "Дары леса"</t>
  </si>
  <si>
    <t>С45</t>
  </si>
  <si>
    <t>Пирамида "Башенка"</t>
  </si>
  <si>
    <t>С48</t>
  </si>
  <si>
    <t>Пирамида "Башня"</t>
  </si>
  <si>
    <t>С46</t>
  </si>
  <si>
    <t>Пирамида "Маяк"</t>
  </si>
  <si>
    <t>С146</t>
  </si>
  <si>
    <t>Пирамида 6-ти местная</t>
  </si>
  <si>
    <t>С49</t>
  </si>
  <si>
    <t>Пирамида 11-ти местная</t>
  </si>
  <si>
    <t>С47</t>
  </si>
  <si>
    <t>Пирамида цилиндрическая</t>
  </si>
  <si>
    <t>С17</t>
  </si>
  <si>
    <t>Счетные шары</t>
  </si>
  <si>
    <t>С 160</t>
  </si>
  <si>
    <t>Волчок</t>
  </si>
  <si>
    <t>С13</t>
  </si>
  <si>
    <t>Кукольный гарнитур</t>
  </si>
  <si>
    <t>С141</t>
  </si>
  <si>
    <t>Мебель для кукол</t>
  </si>
  <si>
    <t>МАРИОНЕТКИ:</t>
  </si>
  <si>
    <t>СМ 1</t>
  </si>
  <si>
    <t>СМ 3</t>
  </si>
  <si>
    <t>СМ 2</t>
  </si>
  <si>
    <t>КРУПНОГАБАРИТНЫЕ ИГРУШКИ</t>
  </si>
  <si>
    <t>С170</t>
  </si>
  <si>
    <t>Качалка "Жираф"</t>
  </si>
  <si>
    <t>С91</t>
  </si>
  <si>
    <t>Конь-качалка</t>
  </si>
  <si>
    <t>С37</t>
  </si>
  <si>
    <t>Конь-скакалка</t>
  </si>
  <si>
    <t>Стойка большая</t>
  </si>
  <si>
    <t>Стойка малая</t>
  </si>
  <si>
    <t>от 15 т. руб.</t>
  </si>
  <si>
    <t>от 100 т. руб.</t>
  </si>
  <si>
    <t>в штуках</t>
  </si>
  <si>
    <t>от 50 т. руб.</t>
  </si>
  <si>
    <t xml:space="preserve">Цена </t>
  </si>
  <si>
    <t>Заказ</t>
  </si>
  <si>
    <t>Буратино-дергунчик</t>
  </si>
  <si>
    <t>Зайка-дергунчик</t>
  </si>
  <si>
    <t>Лошадка с прицепом</t>
  </si>
  <si>
    <t>С14</t>
  </si>
  <si>
    <t>Игрушка-раскраска</t>
  </si>
  <si>
    <t>www.klimo.ru      klimo2009@yandex.ru   8-925-598-48-34</t>
  </si>
  <si>
    <t>СМ 5</t>
  </si>
  <si>
    <t>СМ 6</t>
  </si>
  <si>
    <t>СМ 7</t>
  </si>
  <si>
    <t>СМ 8</t>
  </si>
  <si>
    <t>ОБОРУДОВАНИЕ ДЛЯ ПРОДАЖИ ИГРУШЕК:</t>
  </si>
  <si>
    <t>С71</t>
  </si>
  <si>
    <t>С101</t>
  </si>
  <si>
    <t>С102</t>
  </si>
  <si>
    <t>С103</t>
  </si>
  <si>
    <t>С104</t>
  </si>
  <si>
    <t>С105</t>
  </si>
  <si>
    <t>С106</t>
  </si>
  <si>
    <t>Тигр</t>
  </si>
  <si>
    <t>Пиноккио</t>
  </si>
  <si>
    <t>Волчонок</t>
  </si>
  <si>
    <t>Мишка</t>
  </si>
  <si>
    <t>Кролик</t>
  </si>
  <si>
    <t>Мурка</t>
  </si>
  <si>
    <t>НОВИНКИ !!!</t>
  </si>
  <si>
    <t>С87</t>
  </si>
  <si>
    <t>Каталка "Конь в яблоках"</t>
  </si>
  <si>
    <t>С92</t>
  </si>
  <si>
    <t>Конь-качалка малая</t>
  </si>
  <si>
    <t>(руб.)</t>
  </si>
  <si>
    <t>С40</t>
  </si>
  <si>
    <t>Фигурка неокрашенная</t>
  </si>
  <si>
    <t>Минимальная сумма заказа   15 000 рублей.</t>
  </si>
  <si>
    <t>АО "КЛИМО"</t>
  </si>
  <si>
    <t>Заказ от ___________________________________________</t>
  </si>
  <si>
    <t>ЦЕНЫ ДЕЙСТВУЮТ С  01 сентября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</si>
</sst>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1"/>
      <color indexed="10"/>
      <name val="Arial Cyr"/>
      <charset val="204"/>
    </font>
    <font>
      <sz val="12"/>
      <color indexed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20"/>
      <color theme="1"/>
      <name val="Calibri"/>
      <family val="2"/>
      <charset val="204"/>
      <scheme val="minor"/>
    </font>
    <font>
      <b/>
      <sz val="12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1"/>
      <color rgb="FFFF000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Arial Black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>
      <alignment horizontal="center"/>
    </xf>
    <xf numFmtId="9" fontId="2" fillId="0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1" applyBorder="1"/>
    <xf numFmtId="0" fontId="2" fillId="0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1" applyFill="1" applyBorder="1"/>
    <xf numFmtId="0" fontId="9" fillId="0" borderId="0" xfId="1" applyFont="1"/>
    <xf numFmtId="0" fontId="9" fillId="2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1" fillId="0" borderId="0" xfId="1" applyFont="1"/>
    <xf numFmtId="0" fontId="0" fillId="0" borderId="0" xfId="0" applyFill="1"/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1" applyFill="1"/>
    <xf numFmtId="0" fontId="3" fillId="0" borderId="0" xfId="1" applyFont="1" applyFill="1"/>
    <xf numFmtId="0" fontId="4" fillId="0" borderId="0" xfId="1" applyFont="1" applyFill="1"/>
    <xf numFmtId="0" fontId="2" fillId="0" borderId="0" xfId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1" applyFont="1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/>
    <xf numFmtId="0" fontId="12" fillId="0" borderId="0" xfId="0" applyFont="1" applyFill="1"/>
    <xf numFmtId="0" fontId="13" fillId="0" borderId="0" xfId="0" applyFont="1"/>
    <xf numFmtId="0" fontId="9" fillId="0" borderId="0" xfId="1" applyFont="1" applyFill="1" applyAlignment="1"/>
    <xf numFmtId="0" fontId="2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0" borderId="0" xfId="0" applyFont="1"/>
    <xf numFmtId="0" fontId="13" fillId="0" borderId="0" xfId="0" applyFont="1" applyFill="1" applyAlignment="1"/>
    <xf numFmtId="0" fontId="15" fillId="0" borderId="0" xfId="0" applyFont="1" applyFill="1" applyAlignment="1"/>
    <xf numFmtId="10" fontId="0" fillId="0" borderId="0" xfId="0" applyNumberFormat="1" applyFill="1"/>
    <xf numFmtId="9" fontId="0" fillId="0" borderId="0" xfId="0" applyNumberFormat="1" applyFill="1"/>
    <xf numFmtId="1" fontId="0" fillId="0" borderId="0" xfId="0" applyNumberForma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9999"/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8"/>
  <sheetViews>
    <sheetView tabSelected="1" workbookViewId="0">
      <selection activeCell="B1" sqref="B1"/>
    </sheetView>
  </sheetViews>
  <sheetFormatPr defaultRowHeight="15" x14ac:dyDescent="0.25"/>
  <cols>
    <col min="1" max="1" width="5.42578125" customWidth="1"/>
    <col min="2" max="2" width="10.85546875" customWidth="1"/>
    <col min="3" max="3" width="23.85546875" customWidth="1"/>
    <col min="4" max="4" width="12.28515625" style="5" customWidth="1"/>
    <col min="5" max="5" width="11.5703125" style="2" customWidth="1"/>
    <col min="6" max="6" width="12.140625" style="2" customWidth="1"/>
    <col min="7" max="7" width="9.140625" style="2"/>
    <col min="8" max="8" width="3" customWidth="1"/>
    <col min="9" max="9" width="7.7109375" customWidth="1"/>
    <col min="10" max="10" width="24.5703125" customWidth="1"/>
    <col min="11" max="11" width="12.28515625" customWidth="1"/>
    <col min="12" max="12" width="11.5703125" customWidth="1"/>
    <col min="13" max="13" width="12.140625" customWidth="1"/>
  </cols>
  <sheetData>
    <row r="1" spans="2:16" s="17" customFormat="1" ht="22.5" customHeight="1" x14ac:dyDescent="0.4">
      <c r="B1" s="34" t="s">
        <v>207</v>
      </c>
      <c r="D1" s="18"/>
      <c r="E1" s="19"/>
      <c r="F1" s="19"/>
      <c r="G1" s="19"/>
      <c r="H1" s="19"/>
    </row>
    <row r="2" spans="2:16" s="17" customFormat="1" ht="18" customHeight="1" x14ac:dyDescent="0.25">
      <c r="B2" s="20"/>
      <c r="C2" s="36" t="s">
        <v>209</v>
      </c>
      <c r="D2" s="36"/>
      <c r="E2" s="36"/>
      <c r="F2" s="19"/>
      <c r="G2" s="19"/>
      <c r="I2" s="41" t="s">
        <v>208</v>
      </c>
      <c r="J2" s="40"/>
    </row>
    <row r="3" spans="2:16" s="17" customFormat="1" ht="13.5" customHeight="1" x14ac:dyDescent="0.25">
      <c r="B3" s="21"/>
      <c r="C3" s="22"/>
      <c r="D3" s="23"/>
      <c r="E3" s="3"/>
      <c r="F3" s="19"/>
      <c r="G3" s="19"/>
    </row>
    <row r="4" spans="2:16" s="17" customFormat="1" x14ac:dyDescent="0.25">
      <c r="B4" s="12"/>
      <c r="C4" s="12"/>
      <c r="D4" s="37" t="s">
        <v>172</v>
      </c>
      <c r="E4" s="37" t="s">
        <v>172</v>
      </c>
      <c r="F4" s="37" t="s">
        <v>172</v>
      </c>
      <c r="G4" s="11" t="s">
        <v>173</v>
      </c>
      <c r="I4" s="12"/>
      <c r="J4" s="12"/>
      <c r="K4" s="37" t="s">
        <v>172</v>
      </c>
      <c r="L4" s="37" t="s">
        <v>172</v>
      </c>
      <c r="M4" s="37" t="s">
        <v>172</v>
      </c>
      <c r="N4" s="11" t="s">
        <v>173</v>
      </c>
    </row>
    <row r="5" spans="2:16" s="17" customFormat="1" x14ac:dyDescent="0.25">
      <c r="B5" s="12" t="s">
        <v>0</v>
      </c>
      <c r="C5" s="12" t="s">
        <v>1</v>
      </c>
      <c r="D5" s="4" t="s">
        <v>168</v>
      </c>
      <c r="E5" s="37" t="s">
        <v>171</v>
      </c>
      <c r="F5" s="38" t="s">
        <v>169</v>
      </c>
      <c r="G5" s="11" t="s">
        <v>170</v>
      </c>
      <c r="I5" s="12" t="s">
        <v>0</v>
      </c>
      <c r="J5" s="12" t="s">
        <v>1</v>
      </c>
      <c r="K5" s="4" t="s">
        <v>168</v>
      </c>
      <c r="L5" s="37" t="s">
        <v>171</v>
      </c>
      <c r="M5" s="38" t="s">
        <v>169</v>
      </c>
      <c r="N5" s="11" t="s">
        <v>170</v>
      </c>
    </row>
    <row r="6" spans="2:16" s="17" customFormat="1" ht="18.75" x14ac:dyDescent="0.4">
      <c r="B6" s="25" t="s">
        <v>2</v>
      </c>
      <c r="C6" s="12"/>
      <c r="D6" s="4" t="s">
        <v>203</v>
      </c>
      <c r="E6" s="4" t="s">
        <v>203</v>
      </c>
      <c r="F6" s="4" t="s">
        <v>203</v>
      </c>
      <c r="G6" s="24"/>
      <c r="I6"/>
      <c r="J6" s="39" t="s">
        <v>198</v>
      </c>
      <c r="K6" s="4" t="s">
        <v>203</v>
      </c>
      <c r="L6" s="4" t="s">
        <v>203</v>
      </c>
      <c r="M6" s="4" t="s">
        <v>203</v>
      </c>
      <c r="N6" s="28"/>
      <c r="P6" s="43"/>
    </row>
    <row r="7" spans="2:16" s="17" customFormat="1" x14ac:dyDescent="0.25">
      <c r="B7" s="12" t="s">
        <v>3</v>
      </c>
      <c r="C7" s="12" t="s">
        <v>4</v>
      </c>
      <c r="D7" s="31">
        <f>370*(100%+10%)</f>
        <v>407.00000000000006</v>
      </c>
      <c r="E7" s="31">
        <f>D7*0.95</f>
        <v>386.65000000000003</v>
      </c>
      <c r="F7" s="30">
        <f>D7*0.9</f>
        <v>366.30000000000007</v>
      </c>
      <c r="G7" s="31"/>
      <c r="I7" s="27" t="s">
        <v>186</v>
      </c>
      <c r="J7" s="26" t="s">
        <v>192</v>
      </c>
      <c r="K7" s="31">
        <f t="shared" ref="K7:K12" si="0">550*(100%+10%)</f>
        <v>605</v>
      </c>
      <c r="L7" s="32">
        <v>575</v>
      </c>
      <c r="M7" s="32">
        <v>545</v>
      </c>
      <c r="N7" s="32"/>
      <c r="P7" s="42"/>
    </row>
    <row r="8" spans="2:16" s="17" customFormat="1" x14ac:dyDescent="0.25">
      <c r="B8" s="12" t="s">
        <v>5</v>
      </c>
      <c r="C8" s="12" t="s">
        <v>6</v>
      </c>
      <c r="D8" s="31">
        <f>385*(100%+10%)</f>
        <v>423.50000000000006</v>
      </c>
      <c r="E8" s="31">
        <v>403</v>
      </c>
      <c r="F8" s="30">
        <v>382</v>
      </c>
      <c r="G8" s="31"/>
      <c r="I8" s="27" t="s">
        <v>187</v>
      </c>
      <c r="J8" s="26" t="s">
        <v>193</v>
      </c>
      <c r="K8" s="31">
        <f t="shared" si="0"/>
        <v>605</v>
      </c>
      <c r="L8" s="32">
        <v>575</v>
      </c>
      <c r="M8" s="32">
        <v>545</v>
      </c>
      <c r="N8" s="32"/>
    </row>
    <row r="9" spans="2:16" s="17" customFormat="1" x14ac:dyDescent="0.25">
      <c r="B9" s="12" t="s">
        <v>7</v>
      </c>
      <c r="C9" s="12" t="s">
        <v>8</v>
      </c>
      <c r="D9" s="31">
        <f>356*(100%+10%)</f>
        <v>391.6</v>
      </c>
      <c r="E9" s="31">
        <f t="shared" ref="E9:E23" si="1">D9*0.95</f>
        <v>372.02</v>
      </c>
      <c r="F9" s="30">
        <v>353</v>
      </c>
      <c r="G9" s="31"/>
      <c r="I9" s="27" t="s">
        <v>188</v>
      </c>
      <c r="J9" s="26" t="s">
        <v>194</v>
      </c>
      <c r="K9" s="31">
        <f t="shared" si="0"/>
        <v>605</v>
      </c>
      <c r="L9" s="32">
        <v>575</v>
      </c>
      <c r="M9" s="32">
        <v>545</v>
      </c>
      <c r="N9" s="32"/>
    </row>
    <row r="10" spans="2:16" s="17" customFormat="1" x14ac:dyDescent="0.25">
      <c r="B10" s="12" t="s">
        <v>9</v>
      </c>
      <c r="C10" s="12" t="s">
        <v>10</v>
      </c>
      <c r="D10" s="31">
        <f>343*(100%+10%)</f>
        <v>377.3</v>
      </c>
      <c r="E10" s="31">
        <f t="shared" si="1"/>
        <v>358.435</v>
      </c>
      <c r="F10" s="30">
        <v>339</v>
      </c>
      <c r="G10" s="31"/>
      <c r="I10" s="27" t="s">
        <v>189</v>
      </c>
      <c r="J10" s="26" t="s">
        <v>195</v>
      </c>
      <c r="K10" s="31">
        <f t="shared" si="0"/>
        <v>605</v>
      </c>
      <c r="L10" s="32">
        <v>575</v>
      </c>
      <c r="M10" s="32">
        <v>545</v>
      </c>
      <c r="N10" s="32"/>
    </row>
    <row r="11" spans="2:16" s="17" customFormat="1" x14ac:dyDescent="0.25">
      <c r="B11" s="12" t="s">
        <v>11</v>
      </c>
      <c r="C11" s="12" t="s">
        <v>12</v>
      </c>
      <c r="D11" s="31">
        <f>385*(100%+10%)</f>
        <v>423.50000000000006</v>
      </c>
      <c r="E11" s="31">
        <v>403</v>
      </c>
      <c r="F11" s="30">
        <v>382</v>
      </c>
      <c r="G11" s="31"/>
      <c r="I11" s="27" t="s">
        <v>190</v>
      </c>
      <c r="J11" s="26" t="s">
        <v>196</v>
      </c>
      <c r="K11" s="31">
        <f t="shared" si="0"/>
        <v>605</v>
      </c>
      <c r="L11" s="32">
        <v>575</v>
      </c>
      <c r="M11" s="32">
        <v>545</v>
      </c>
      <c r="N11" s="32"/>
    </row>
    <row r="12" spans="2:16" s="17" customFormat="1" x14ac:dyDescent="0.25">
      <c r="B12" s="12" t="s">
        <v>13</v>
      </c>
      <c r="C12" s="12" t="s">
        <v>14</v>
      </c>
      <c r="D12" s="31">
        <f>343*(100%+10%)</f>
        <v>377.3</v>
      </c>
      <c r="E12" s="31">
        <f t="shared" si="1"/>
        <v>358.435</v>
      </c>
      <c r="F12" s="30">
        <v>339</v>
      </c>
      <c r="G12" s="31"/>
      <c r="I12" s="27" t="s">
        <v>191</v>
      </c>
      <c r="J12" s="26" t="s">
        <v>197</v>
      </c>
      <c r="K12" s="31">
        <f t="shared" si="0"/>
        <v>605</v>
      </c>
      <c r="L12" s="32">
        <v>575</v>
      </c>
      <c r="M12" s="32">
        <v>545</v>
      </c>
      <c r="N12" s="32"/>
    </row>
    <row r="13" spans="2:16" s="17" customFormat="1" x14ac:dyDescent="0.25">
      <c r="B13" s="12" t="s">
        <v>15</v>
      </c>
      <c r="C13" s="12" t="s">
        <v>16</v>
      </c>
      <c r="D13" s="31">
        <f>343*(100%+10%)</f>
        <v>377.3</v>
      </c>
      <c r="E13" s="31">
        <f t="shared" si="1"/>
        <v>358.435</v>
      </c>
      <c r="F13" s="30">
        <v>339</v>
      </c>
      <c r="G13" s="31"/>
      <c r="I13" s="26" t="s">
        <v>199</v>
      </c>
      <c r="J13" s="26" t="s">
        <v>200</v>
      </c>
      <c r="K13" s="31">
        <f>1100*(100%+10%)</f>
        <v>1210</v>
      </c>
      <c r="L13" s="32">
        <v>1150</v>
      </c>
      <c r="M13" s="32">
        <v>1089</v>
      </c>
      <c r="N13" s="33"/>
    </row>
    <row r="14" spans="2:16" s="17" customFormat="1" x14ac:dyDescent="0.25">
      <c r="B14" s="12" t="s">
        <v>17</v>
      </c>
      <c r="C14" s="12" t="s">
        <v>18</v>
      </c>
      <c r="D14" s="31">
        <f>343*(100%+10%)</f>
        <v>377.3</v>
      </c>
      <c r="E14" s="31">
        <f t="shared" si="1"/>
        <v>358.435</v>
      </c>
      <c r="F14" s="30">
        <v>339</v>
      </c>
      <c r="G14" s="31"/>
      <c r="I14" s="26" t="s">
        <v>201</v>
      </c>
      <c r="J14" s="26" t="s">
        <v>202</v>
      </c>
      <c r="K14" s="31">
        <f>1650*(100%+10%)</f>
        <v>1815.0000000000002</v>
      </c>
      <c r="L14" s="32">
        <v>1724</v>
      </c>
      <c r="M14" s="32">
        <v>1634</v>
      </c>
      <c r="N14" s="33"/>
    </row>
    <row r="15" spans="2:16" s="17" customFormat="1" x14ac:dyDescent="0.25">
      <c r="B15" s="12" t="s">
        <v>19</v>
      </c>
      <c r="C15" s="12" t="s">
        <v>20</v>
      </c>
      <c r="D15" s="31">
        <f>385*(100%+10%)</f>
        <v>423.50000000000006</v>
      </c>
      <c r="E15" s="31">
        <v>403</v>
      </c>
      <c r="F15" s="30">
        <v>382</v>
      </c>
      <c r="G15" s="31"/>
    </row>
    <row r="16" spans="2:16" s="17" customFormat="1" x14ac:dyDescent="0.25">
      <c r="B16" s="12" t="s">
        <v>21</v>
      </c>
      <c r="C16" s="12" t="s">
        <v>22</v>
      </c>
      <c r="D16" s="31">
        <f>356*(100%+10%)</f>
        <v>391.6</v>
      </c>
      <c r="E16" s="31">
        <f t="shared" si="1"/>
        <v>372.02</v>
      </c>
      <c r="F16" s="30">
        <v>353</v>
      </c>
      <c r="G16" s="31"/>
    </row>
    <row r="17" spans="2:13" s="17" customFormat="1" ht="15.75" x14ac:dyDescent="0.25">
      <c r="B17" s="12" t="s">
        <v>23</v>
      </c>
      <c r="C17" s="12" t="s">
        <v>24</v>
      </c>
      <c r="D17" s="31">
        <f>440*(100%+10%)</f>
        <v>484.00000000000006</v>
      </c>
      <c r="E17" s="31">
        <f t="shared" si="1"/>
        <v>459.8</v>
      </c>
      <c r="F17" s="30">
        <f t="shared" ref="F17" si="2">D17*0.9</f>
        <v>435.60000000000008</v>
      </c>
      <c r="G17" s="31"/>
      <c r="J17" s="16" t="s">
        <v>206</v>
      </c>
      <c r="K17" s="13"/>
      <c r="L17" s="14"/>
    </row>
    <row r="18" spans="2:13" s="17" customFormat="1" x14ac:dyDescent="0.25">
      <c r="B18" s="12" t="s">
        <v>25</v>
      </c>
      <c r="C18" s="12" t="s">
        <v>26</v>
      </c>
      <c r="D18" s="31">
        <f>343*(100%+10%)</f>
        <v>377.3</v>
      </c>
      <c r="E18" s="31">
        <f t="shared" si="1"/>
        <v>358.435</v>
      </c>
      <c r="F18" s="30">
        <v>339</v>
      </c>
      <c r="G18" s="31"/>
    </row>
    <row r="19" spans="2:13" s="17" customFormat="1" ht="15.75" x14ac:dyDescent="0.25">
      <c r="B19" s="12" t="s">
        <v>27</v>
      </c>
      <c r="C19" s="12" t="s">
        <v>28</v>
      </c>
      <c r="D19" s="31">
        <f>356*(100%+10%)</f>
        <v>391.6</v>
      </c>
      <c r="E19" s="31">
        <f t="shared" si="1"/>
        <v>372.02</v>
      </c>
      <c r="F19" s="30">
        <v>353</v>
      </c>
      <c r="G19" s="31"/>
      <c r="J19" s="35" t="s">
        <v>179</v>
      </c>
      <c r="K19"/>
      <c r="L19" s="5"/>
      <c r="M19" s="2"/>
    </row>
    <row r="20" spans="2:13" s="17" customFormat="1" x14ac:dyDescent="0.25">
      <c r="B20" s="12" t="s">
        <v>29</v>
      </c>
      <c r="C20" s="12" t="s">
        <v>30</v>
      </c>
      <c r="D20" s="31">
        <f>343*(100%+10%)</f>
        <v>377.3</v>
      </c>
      <c r="E20" s="31">
        <f t="shared" si="1"/>
        <v>358.435</v>
      </c>
      <c r="F20" s="30">
        <v>339</v>
      </c>
      <c r="G20" s="31"/>
    </row>
    <row r="21" spans="2:13" s="17" customFormat="1" x14ac:dyDescent="0.25">
      <c r="B21" s="12" t="s">
        <v>31</v>
      </c>
      <c r="C21" s="12" t="s">
        <v>32</v>
      </c>
      <c r="D21" s="31">
        <f>343*(100%+10%)</f>
        <v>377.3</v>
      </c>
      <c r="E21" s="31">
        <f t="shared" si="1"/>
        <v>358.435</v>
      </c>
      <c r="F21" s="30">
        <v>339</v>
      </c>
      <c r="G21" s="31"/>
    </row>
    <row r="22" spans="2:13" s="17" customFormat="1" x14ac:dyDescent="0.25">
      <c r="B22" s="12" t="s">
        <v>33</v>
      </c>
      <c r="C22" s="12" t="s">
        <v>34</v>
      </c>
      <c r="D22" s="31">
        <f>343*(100%+10%)</f>
        <v>377.3</v>
      </c>
      <c r="E22" s="31">
        <f t="shared" si="1"/>
        <v>358.435</v>
      </c>
      <c r="F22" s="30">
        <v>339</v>
      </c>
      <c r="G22" s="31"/>
    </row>
    <row r="23" spans="2:13" s="17" customFormat="1" x14ac:dyDescent="0.25">
      <c r="B23" s="12" t="s">
        <v>35</v>
      </c>
      <c r="C23" s="12" t="s">
        <v>36</v>
      </c>
      <c r="D23" s="31">
        <f>343*(100%+10%)</f>
        <v>377.3</v>
      </c>
      <c r="E23" s="31">
        <f t="shared" si="1"/>
        <v>358.435</v>
      </c>
      <c r="F23" s="30">
        <v>339</v>
      </c>
      <c r="G23" s="31"/>
    </row>
    <row r="24" spans="2:13" s="17" customFormat="1" x14ac:dyDescent="0.25">
      <c r="B24" s="12" t="s">
        <v>37</v>
      </c>
      <c r="C24" s="12" t="s">
        <v>38</v>
      </c>
      <c r="D24" s="31">
        <f>385*(100%+10%)</f>
        <v>423.50000000000006</v>
      </c>
      <c r="E24" s="31">
        <v>403</v>
      </c>
      <c r="F24" s="30">
        <v>382</v>
      </c>
      <c r="G24" s="31"/>
    </row>
    <row r="25" spans="2:13" s="17" customFormat="1" x14ac:dyDescent="0.25">
      <c r="B25" s="12" t="s">
        <v>39</v>
      </c>
      <c r="C25" s="12" t="s">
        <v>40</v>
      </c>
      <c r="D25" s="31">
        <f>385*(100%+10%)</f>
        <v>423.50000000000006</v>
      </c>
      <c r="E25" s="31">
        <v>403</v>
      </c>
      <c r="F25" s="30">
        <v>382</v>
      </c>
      <c r="G25" s="31"/>
    </row>
    <row r="26" spans="2:13" s="17" customFormat="1" x14ac:dyDescent="0.25">
      <c r="B26" s="25" t="s">
        <v>41</v>
      </c>
      <c r="C26" s="12"/>
      <c r="D26" s="29"/>
      <c r="E26" s="29"/>
      <c r="F26" s="30"/>
      <c r="G26" s="31"/>
    </row>
    <row r="27" spans="2:13" s="17" customFormat="1" x14ac:dyDescent="0.25">
      <c r="B27" s="12" t="s">
        <v>42</v>
      </c>
      <c r="C27" s="12" t="s">
        <v>43</v>
      </c>
      <c r="D27" s="31">
        <f>541*(100%+10%)</f>
        <v>595.1</v>
      </c>
      <c r="E27" s="31">
        <f>D27*0.95</f>
        <v>565.34500000000003</v>
      </c>
      <c r="F27" s="30">
        <f>D27*0.9</f>
        <v>535.59</v>
      </c>
      <c r="G27" s="31"/>
    </row>
    <row r="28" spans="2:13" s="17" customFormat="1" x14ac:dyDescent="0.25">
      <c r="B28" s="12" t="s">
        <v>44</v>
      </c>
      <c r="C28" s="12" t="s">
        <v>175</v>
      </c>
      <c r="D28" s="31">
        <f>515*(100%+10%)</f>
        <v>566.5</v>
      </c>
      <c r="E28" s="31">
        <v>539</v>
      </c>
      <c r="F28" s="30">
        <f t="shared" ref="F28:F48" si="3">D28*0.9</f>
        <v>509.85</v>
      </c>
      <c r="G28" s="31"/>
    </row>
    <row r="29" spans="2:13" s="17" customFormat="1" x14ac:dyDescent="0.25">
      <c r="B29" s="12" t="s">
        <v>45</v>
      </c>
      <c r="C29" s="12" t="s">
        <v>46</v>
      </c>
      <c r="D29" s="31">
        <f>541*(100%+10%)</f>
        <v>595.1</v>
      </c>
      <c r="E29" s="31">
        <f t="shared" ref="E29:E48" si="4">D29*0.95</f>
        <v>565.34500000000003</v>
      </c>
      <c r="F29" s="30">
        <f t="shared" si="3"/>
        <v>535.59</v>
      </c>
      <c r="G29" s="31"/>
    </row>
    <row r="30" spans="2:13" s="17" customFormat="1" x14ac:dyDescent="0.25">
      <c r="B30" s="12" t="s">
        <v>47</v>
      </c>
      <c r="C30" s="12" t="s">
        <v>48</v>
      </c>
      <c r="D30" s="31">
        <f>488*(100%+10%)</f>
        <v>536.80000000000007</v>
      </c>
      <c r="E30" s="31">
        <f t="shared" si="4"/>
        <v>509.96000000000004</v>
      </c>
      <c r="F30" s="30">
        <f t="shared" si="3"/>
        <v>483.12000000000006</v>
      </c>
      <c r="G30" s="31"/>
    </row>
    <row r="31" spans="2:13" s="17" customFormat="1" x14ac:dyDescent="0.25">
      <c r="B31" s="12" t="s">
        <v>49</v>
      </c>
      <c r="C31" s="12" t="s">
        <v>50</v>
      </c>
      <c r="D31" s="31">
        <f>488*(100%+10%)</f>
        <v>536.80000000000007</v>
      </c>
      <c r="E31" s="31">
        <f t="shared" si="4"/>
        <v>509.96000000000004</v>
      </c>
      <c r="F31" s="30">
        <f t="shared" si="3"/>
        <v>483.12000000000006</v>
      </c>
      <c r="G31" s="31"/>
    </row>
    <row r="32" spans="2:13" s="17" customFormat="1" x14ac:dyDescent="0.25">
      <c r="B32" s="12" t="s">
        <v>51</v>
      </c>
      <c r="C32" s="12" t="s">
        <v>52</v>
      </c>
      <c r="D32" s="31">
        <f>475*(100%+10%)</f>
        <v>522.5</v>
      </c>
      <c r="E32" s="31">
        <v>497</v>
      </c>
      <c r="F32" s="30">
        <v>471</v>
      </c>
      <c r="G32" s="31"/>
    </row>
    <row r="33" spans="2:7" s="17" customFormat="1" x14ac:dyDescent="0.25">
      <c r="B33" s="12" t="s">
        <v>53</v>
      </c>
      <c r="C33" s="12" t="s">
        <v>54</v>
      </c>
      <c r="D33" s="31">
        <f>462*(100%+10%)</f>
        <v>508.20000000000005</v>
      </c>
      <c r="E33" s="31">
        <f t="shared" si="4"/>
        <v>482.79</v>
      </c>
      <c r="F33" s="30">
        <f t="shared" si="3"/>
        <v>457.38000000000005</v>
      </c>
      <c r="G33" s="31"/>
    </row>
    <row r="34" spans="2:7" s="17" customFormat="1" x14ac:dyDescent="0.25">
      <c r="B34" s="12" t="s">
        <v>55</v>
      </c>
      <c r="C34" s="12" t="s">
        <v>56</v>
      </c>
      <c r="D34" s="31">
        <f>515*(100%+10%)</f>
        <v>566.5</v>
      </c>
      <c r="E34" s="31">
        <v>539</v>
      </c>
      <c r="F34" s="30">
        <f t="shared" si="3"/>
        <v>509.85</v>
      </c>
      <c r="G34" s="31"/>
    </row>
    <row r="35" spans="2:7" s="17" customFormat="1" x14ac:dyDescent="0.25">
      <c r="B35" s="12" t="s">
        <v>57</v>
      </c>
      <c r="C35" s="12" t="s">
        <v>58</v>
      </c>
      <c r="D35" s="31">
        <f>475*(100%+10%)</f>
        <v>522.5</v>
      </c>
      <c r="E35" s="31">
        <v>497</v>
      </c>
      <c r="F35" s="30">
        <v>471</v>
      </c>
      <c r="G35" s="31"/>
    </row>
    <row r="36" spans="2:7" s="17" customFormat="1" x14ac:dyDescent="0.25">
      <c r="B36" s="12" t="s">
        <v>59</v>
      </c>
      <c r="C36" s="12" t="s">
        <v>174</v>
      </c>
      <c r="D36" s="31">
        <f>449*(100%+10%)</f>
        <v>493.90000000000003</v>
      </c>
      <c r="E36" s="31">
        <f t="shared" si="4"/>
        <v>469.20499999999998</v>
      </c>
      <c r="F36" s="30">
        <f t="shared" si="3"/>
        <v>444.51000000000005</v>
      </c>
      <c r="G36" s="31"/>
    </row>
    <row r="37" spans="2:7" s="17" customFormat="1" x14ac:dyDescent="0.25">
      <c r="B37" s="12" t="s">
        <v>60</v>
      </c>
      <c r="C37" s="12" t="s">
        <v>61</v>
      </c>
      <c r="D37" s="31">
        <f>541*(100%+10%)</f>
        <v>595.1</v>
      </c>
      <c r="E37" s="31">
        <f t="shared" si="4"/>
        <v>565.34500000000003</v>
      </c>
      <c r="F37" s="30">
        <f t="shared" si="3"/>
        <v>535.59</v>
      </c>
      <c r="G37" s="31"/>
    </row>
    <row r="38" spans="2:7" s="17" customFormat="1" x14ac:dyDescent="0.25">
      <c r="B38" s="12" t="s">
        <v>62</v>
      </c>
      <c r="C38" s="12" t="s">
        <v>63</v>
      </c>
      <c r="D38" s="31">
        <f>475*(100%+10%)</f>
        <v>522.5</v>
      </c>
      <c r="E38" s="31">
        <v>497</v>
      </c>
      <c r="F38" s="30">
        <v>471</v>
      </c>
      <c r="G38" s="31"/>
    </row>
    <row r="39" spans="2:7" s="17" customFormat="1" x14ac:dyDescent="0.25">
      <c r="B39" s="12" t="s">
        <v>64</v>
      </c>
      <c r="C39" s="12" t="s">
        <v>65</v>
      </c>
      <c r="D39" s="31">
        <f>449*(100%+10%)</f>
        <v>493.90000000000003</v>
      </c>
      <c r="E39" s="31">
        <f t="shared" si="4"/>
        <v>469.20499999999998</v>
      </c>
      <c r="F39" s="30">
        <f t="shared" si="3"/>
        <v>444.51000000000005</v>
      </c>
      <c r="G39" s="31"/>
    </row>
    <row r="40" spans="2:7" s="17" customFormat="1" x14ac:dyDescent="0.25">
      <c r="B40" s="12" t="s">
        <v>66</v>
      </c>
      <c r="C40" s="12" t="s">
        <v>67</v>
      </c>
      <c r="D40" s="31">
        <f>449*(100%+10%)</f>
        <v>493.90000000000003</v>
      </c>
      <c r="E40" s="31">
        <f t="shared" si="4"/>
        <v>469.20499999999998</v>
      </c>
      <c r="F40" s="30">
        <f t="shared" si="3"/>
        <v>444.51000000000005</v>
      </c>
      <c r="G40" s="31"/>
    </row>
    <row r="41" spans="2:7" s="17" customFormat="1" x14ac:dyDescent="0.25">
      <c r="B41" s="12" t="s">
        <v>68</v>
      </c>
      <c r="C41" s="12" t="s">
        <v>69</v>
      </c>
      <c r="D41" s="31">
        <f>475*(100%+10%)</f>
        <v>522.5</v>
      </c>
      <c r="E41" s="31">
        <v>497</v>
      </c>
      <c r="F41" s="30">
        <v>471</v>
      </c>
      <c r="G41" s="31"/>
    </row>
    <row r="42" spans="2:7" s="17" customFormat="1" x14ac:dyDescent="0.25">
      <c r="B42" s="12" t="s">
        <v>70</v>
      </c>
      <c r="C42" s="12" t="s">
        <v>71</v>
      </c>
      <c r="D42" s="31">
        <f>449*(100%+10%)</f>
        <v>493.90000000000003</v>
      </c>
      <c r="E42" s="31">
        <f t="shared" si="4"/>
        <v>469.20499999999998</v>
      </c>
      <c r="F42" s="30">
        <f t="shared" si="3"/>
        <v>444.51000000000005</v>
      </c>
      <c r="G42" s="31"/>
    </row>
    <row r="43" spans="2:7" s="17" customFormat="1" x14ac:dyDescent="0.25">
      <c r="B43" s="12" t="s">
        <v>72</v>
      </c>
      <c r="C43" s="12" t="s">
        <v>73</v>
      </c>
      <c r="D43" s="31">
        <f>462*(100%+10%)</f>
        <v>508.20000000000005</v>
      </c>
      <c r="E43" s="31">
        <f t="shared" si="4"/>
        <v>482.79</v>
      </c>
      <c r="F43" s="30">
        <f t="shared" si="3"/>
        <v>457.38000000000005</v>
      </c>
      <c r="G43" s="31"/>
    </row>
    <row r="44" spans="2:7" s="17" customFormat="1" x14ac:dyDescent="0.25">
      <c r="B44" s="12" t="s">
        <v>74</v>
      </c>
      <c r="C44" s="12" t="s">
        <v>75</v>
      </c>
      <c r="D44" s="31">
        <f>495*(100%+10%)</f>
        <v>544.5</v>
      </c>
      <c r="E44" s="31">
        <v>518</v>
      </c>
      <c r="F44" s="30">
        <v>491</v>
      </c>
      <c r="G44" s="31"/>
    </row>
    <row r="45" spans="2:7" s="17" customFormat="1" x14ac:dyDescent="0.25">
      <c r="B45" s="12" t="s">
        <v>76</v>
      </c>
      <c r="C45" s="12" t="s">
        <v>77</v>
      </c>
      <c r="D45" s="31">
        <f>449*(100%+10%)</f>
        <v>493.90000000000003</v>
      </c>
      <c r="E45" s="31">
        <f t="shared" si="4"/>
        <v>469.20499999999998</v>
      </c>
      <c r="F45" s="30">
        <f t="shared" si="3"/>
        <v>444.51000000000005</v>
      </c>
      <c r="G45" s="31"/>
    </row>
    <row r="46" spans="2:7" s="17" customFormat="1" x14ac:dyDescent="0.25">
      <c r="B46" s="12" t="s">
        <v>78</v>
      </c>
      <c r="C46" s="12" t="s">
        <v>79</v>
      </c>
      <c r="D46" s="31">
        <f>449*(100%+10%)</f>
        <v>493.90000000000003</v>
      </c>
      <c r="E46" s="31">
        <f t="shared" si="4"/>
        <v>469.20499999999998</v>
      </c>
      <c r="F46" s="30">
        <f t="shared" si="3"/>
        <v>444.51000000000005</v>
      </c>
      <c r="G46" s="31"/>
    </row>
    <row r="47" spans="2:7" s="17" customFormat="1" x14ac:dyDescent="0.25">
      <c r="B47" s="12" t="s">
        <v>80</v>
      </c>
      <c r="C47" s="12" t="s">
        <v>81</v>
      </c>
      <c r="D47" s="31">
        <f>449*(100%+10%)</f>
        <v>493.90000000000003</v>
      </c>
      <c r="E47" s="31">
        <f t="shared" si="4"/>
        <v>469.20499999999998</v>
      </c>
      <c r="F47" s="30">
        <f t="shared" si="3"/>
        <v>444.51000000000005</v>
      </c>
      <c r="G47" s="31"/>
    </row>
    <row r="48" spans="2:7" s="17" customFormat="1" x14ac:dyDescent="0.25">
      <c r="B48" s="12" t="s">
        <v>82</v>
      </c>
      <c r="C48" s="12" t="s">
        <v>83</v>
      </c>
      <c r="D48" s="31">
        <f>449*(100%+10%)</f>
        <v>493.90000000000003</v>
      </c>
      <c r="E48" s="31">
        <f t="shared" si="4"/>
        <v>469.20499999999998</v>
      </c>
      <c r="F48" s="30">
        <f t="shared" si="3"/>
        <v>444.51000000000005</v>
      </c>
      <c r="G48" s="31"/>
    </row>
    <row r="49" spans="2:7" s="17" customFormat="1" x14ac:dyDescent="0.25">
      <c r="B49" s="12" t="s">
        <v>84</v>
      </c>
      <c r="C49" s="12" t="s">
        <v>85</v>
      </c>
      <c r="D49" s="31">
        <f>495*(100%+10%)</f>
        <v>544.5</v>
      </c>
      <c r="E49" s="31">
        <v>518</v>
      </c>
      <c r="F49" s="30">
        <v>491</v>
      </c>
      <c r="G49" s="31"/>
    </row>
    <row r="50" spans="2:7" s="17" customFormat="1" x14ac:dyDescent="0.25">
      <c r="B50" s="25" t="s">
        <v>86</v>
      </c>
      <c r="C50" s="12"/>
      <c r="D50" s="29"/>
      <c r="E50" s="29"/>
      <c r="F50" s="30"/>
      <c r="G50" s="31"/>
    </row>
    <row r="51" spans="2:7" s="17" customFormat="1" x14ac:dyDescent="0.25">
      <c r="B51" s="12" t="s">
        <v>87</v>
      </c>
      <c r="C51" s="12" t="s">
        <v>88</v>
      </c>
      <c r="D51" s="31">
        <f>462*(100%+10%)</f>
        <v>508.20000000000005</v>
      </c>
      <c r="E51" s="29">
        <f>D51*0.95</f>
        <v>482.79</v>
      </c>
      <c r="F51" s="30">
        <f>D51*0.9</f>
        <v>457.38000000000005</v>
      </c>
      <c r="G51" s="31"/>
    </row>
    <row r="52" spans="2:7" s="17" customFormat="1" x14ac:dyDescent="0.25">
      <c r="B52" s="12" t="s">
        <v>89</v>
      </c>
      <c r="C52" s="12" t="s">
        <v>90</v>
      </c>
      <c r="D52" s="31">
        <f>594*(100%+10%)</f>
        <v>653.40000000000009</v>
      </c>
      <c r="E52" s="29">
        <v>620</v>
      </c>
      <c r="F52" s="30">
        <f t="shared" ref="F52:F106" si="5">D52*0.9</f>
        <v>588.06000000000006</v>
      </c>
      <c r="G52" s="31"/>
    </row>
    <row r="53" spans="2:7" s="17" customFormat="1" x14ac:dyDescent="0.25">
      <c r="B53" s="12" t="s">
        <v>91</v>
      </c>
      <c r="C53" s="12" t="s">
        <v>92</v>
      </c>
      <c r="D53" s="31">
        <f>370*(100%+10%)</f>
        <v>407.00000000000006</v>
      </c>
      <c r="E53" s="29">
        <f t="shared" ref="E53:E106" si="6">D53*0.95</f>
        <v>386.65000000000003</v>
      </c>
      <c r="F53" s="30">
        <f t="shared" si="5"/>
        <v>366.30000000000007</v>
      </c>
      <c r="G53" s="31"/>
    </row>
    <row r="54" spans="2:7" s="17" customFormat="1" x14ac:dyDescent="0.25">
      <c r="B54" s="12" t="s">
        <v>93</v>
      </c>
      <c r="C54" s="12" t="s">
        <v>94</v>
      </c>
      <c r="D54" s="31">
        <f>462*(100%+10%)</f>
        <v>508.20000000000005</v>
      </c>
      <c r="E54" s="29">
        <f t="shared" si="6"/>
        <v>482.79</v>
      </c>
      <c r="F54" s="30">
        <f t="shared" si="5"/>
        <v>457.38000000000005</v>
      </c>
      <c r="G54" s="31"/>
    </row>
    <row r="55" spans="2:7" s="17" customFormat="1" ht="15" customHeight="1" x14ac:dyDescent="0.25">
      <c r="B55" s="12" t="s">
        <v>95</v>
      </c>
      <c r="C55" s="12" t="s">
        <v>96</v>
      </c>
      <c r="D55" s="31">
        <f>880*(100%+10%)</f>
        <v>968.00000000000011</v>
      </c>
      <c r="E55" s="29">
        <f t="shared" si="6"/>
        <v>919.6</v>
      </c>
      <c r="F55" s="30">
        <f t="shared" si="5"/>
        <v>871.20000000000016</v>
      </c>
      <c r="G55" s="31"/>
    </row>
    <row r="56" spans="2:7" s="17" customFormat="1" x14ac:dyDescent="0.25">
      <c r="B56" s="25" t="s">
        <v>97</v>
      </c>
      <c r="C56" s="12"/>
      <c r="D56" s="44"/>
      <c r="E56" s="29"/>
      <c r="F56" s="30"/>
      <c r="G56" s="31"/>
    </row>
    <row r="57" spans="2:7" s="17" customFormat="1" x14ac:dyDescent="0.25">
      <c r="B57" s="12" t="s">
        <v>98</v>
      </c>
      <c r="C57" s="12" t="s">
        <v>8</v>
      </c>
      <c r="D57" s="31">
        <f>766*(100%+10%)</f>
        <v>842.6</v>
      </c>
      <c r="E57" s="29">
        <v>801</v>
      </c>
      <c r="F57" s="30">
        <v>759</v>
      </c>
      <c r="G57" s="31"/>
    </row>
    <row r="58" spans="2:7" s="17" customFormat="1" x14ac:dyDescent="0.25">
      <c r="B58" s="12" t="s">
        <v>99</v>
      </c>
      <c r="C58" s="12" t="s">
        <v>100</v>
      </c>
      <c r="D58" s="31">
        <f>825*(100%+10%)</f>
        <v>907.50000000000011</v>
      </c>
      <c r="E58" s="29">
        <v>863</v>
      </c>
      <c r="F58" s="30">
        <f t="shared" si="5"/>
        <v>816.75000000000011</v>
      </c>
      <c r="G58" s="31"/>
    </row>
    <row r="59" spans="2:7" s="17" customFormat="1" x14ac:dyDescent="0.25">
      <c r="B59" s="12" t="s">
        <v>101</v>
      </c>
      <c r="C59" s="12" t="s">
        <v>102</v>
      </c>
      <c r="D59" s="31">
        <f>550*(100%+10%)</f>
        <v>605</v>
      </c>
      <c r="E59" s="29">
        <f t="shared" si="6"/>
        <v>574.75</v>
      </c>
      <c r="F59" s="30">
        <f t="shared" si="5"/>
        <v>544.5</v>
      </c>
      <c r="G59" s="31"/>
    </row>
    <row r="60" spans="2:7" s="17" customFormat="1" x14ac:dyDescent="0.25">
      <c r="B60" s="12" t="s">
        <v>103</v>
      </c>
      <c r="C60" s="12" t="s">
        <v>104</v>
      </c>
      <c r="D60" s="31">
        <f>550*(100%+10%)</f>
        <v>605</v>
      </c>
      <c r="E60" s="29">
        <f t="shared" si="6"/>
        <v>574.75</v>
      </c>
      <c r="F60" s="30">
        <f t="shared" si="5"/>
        <v>544.5</v>
      </c>
      <c r="G60" s="31"/>
    </row>
    <row r="61" spans="2:7" s="17" customFormat="1" x14ac:dyDescent="0.25">
      <c r="B61" s="12" t="s">
        <v>105</v>
      </c>
      <c r="C61" s="12" t="s">
        <v>69</v>
      </c>
      <c r="D61" s="31">
        <f>502*(100%+10%)</f>
        <v>552.20000000000005</v>
      </c>
      <c r="E61" s="29">
        <v>524</v>
      </c>
      <c r="F61" s="30">
        <f t="shared" si="5"/>
        <v>496.98000000000008</v>
      </c>
      <c r="G61" s="31"/>
    </row>
    <row r="62" spans="2:7" s="17" customFormat="1" x14ac:dyDescent="0.25">
      <c r="B62" s="12" t="s">
        <v>106</v>
      </c>
      <c r="C62" s="12" t="s">
        <v>107</v>
      </c>
      <c r="D62" s="31">
        <f>990*(100%+10%)</f>
        <v>1089</v>
      </c>
      <c r="E62" s="29">
        <f t="shared" si="6"/>
        <v>1034.55</v>
      </c>
      <c r="F62" s="30">
        <f t="shared" si="5"/>
        <v>980.1</v>
      </c>
      <c r="G62" s="31"/>
    </row>
    <row r="63" spans="2:7" s="17" customFormat="1" x14ac:dyDescent="0.25">
      <c r="B63" s="12" t="s">
        <v>108</v>
      </c>
      <c r="C63" s="12" t="s">
        <v>28</v>
      </c>
      <c r="D63" s="31">
        <f>528*(100%+10%)</f>
        <v>580.80000000000007</v>
      </c>
      <c r="E63" s="29">
        <f t="shared" si="6"/>
        <v>551.76</v>
      </c>
      <c r="F63" s="30">
        <f t="shared" si="5"/>
        <v>522.72</v>
      </c>
      <c r="G63" s="31"/>
    </row>
    <row r="64" spans="2:7" s="17" customFormat="1" x14ac:dyDescent="0.25">
      <c r="B64" s="12" t="s">
        <v>109</v>
      </c>
      <c r="C64" s="12" t="s">
        <v>176</v>
      </c>
      <c r="D64" s="31">
        <f>766*(100%+10%)</f>
        <v>842.6</v>
      </c>
      <c r="E64" s="29">
        <v>801</v>
      </c>
      <c r="F64" s="30">
        <v>759</v>
      </c>
      <c r="G64" s="31"/>
    </row>
    <row r="65" spans="2:7" s="17" customFormat="1" x14ac:dyDescent="0.25">
      <c r="B65" s="12" t="s">
        <v>110</v>
      </c>
      <c r="C65" s="12" t="s">
        <v>111</v>
      </c>
      <c r="D65" s="31">
        <f>475*(100%+10%)</f>
        <v>522.5</v>
      </c>
      <c r="E65" s="29">
        <v>497</v>
      </c>
      <c r="F65" s="30">
        <v>471</v>
      </c>
      <c r="G65" s="31"/>
    </row>
    <row r="66" spans="2:7" s="17" customFormat="1" x14ac:dyDescent="0.25">
      <c r="B66" s="12" t="s">
        <v>112</v>
      </c>
      <c r="C66" s="12" t="s">
        <v>113</v>
      </c>
      <c r="D66" s="31">
        <f>343*(100%+10%)</f>
        <v>377.3</v>
      </c>
      <c r="E66" s="29">
        <f t="shared" si="6"/>
        <v>358.435</v>
      </c>
      <c r="F66" s="30">
        <v>339</v>
      </c>
      <c r="G66" s="31"/>
    </row>
    <row r="67" spans="2:7" s="17" customFormat="1" x14ac:dyDescent="0.25">
      <c r="B67" s="12" t="s">
        <v>114</v>
      </c>
      <c r="C67" s="12" t="s">
        <v>115</v>
      </c>
      <c r="D67" s="31">
        <f>515*(100%+10%)</f>
        <v>566.5</v>
      </c>
      <c r="E67" s="29">
        <v>539</v>
      </c>
      <c r="F67" s="30">
        <f t="shared" si="5"/>
        <v>509.85</v>
      </c>
      <c r="G67" s="31"/>
    </row>
    <row r="68" spans="2:7" s="17" customFormat="1" x14ac:dyDescent="0.25">
      <c r="B68" s="12" t="s">
        <v>116</v>
      </c>
      <c r="C68" s="12" t="s">
        <v>117</v>
      </c>
      <c r="D68" s="31">
        <f>660*(100%+10%)</f>
        <v>726.00000000000011</v>
      </c>
      <c r="E68" s="29">
        <f t="shared" si="6"/>
        <v>689.7</v>
      </c>
      <c r="F68" s="30">
        <f t="shared" si="5"/>
        <v>653.40000000000009</v>
      </c>
      <c r="G68" s="31"/>
    </row>
    <row r="69" spans="2:7" s="17" customFormat="1" x14ac:dyDescent="0.25">
      <c r="B69" s="12" t="s">
        <v>118</v>
      </c>
      <c r="C69" s="12" t="s">
        <v>119</v>
      </c>
      <c r="D69" s="31">
        <f>660*(100%+10%)</f>
        <v>726.00000000000011</v>
      </c>
      <c r="E69" s="29">
        <f t="shared" si="6"/>
        <v>689.7</v>
      </c>
      <c r="F69" s="30">
        <f t="shared" si="5"/>
        <v>653.40000000000009</v>
      </c>
      <c r="G69" s="31"/>
    </row>
    <row r="70" spans="2:7" s="17" customFormat="1" x14ac:dyDescent="0.25">
      <c r="B70" s="12" t="s">
        <v>120</v>
      </c>
      <c r="C70" s="12" t="s">
        <v>121</v>
      </c>
      <c r="D70" s="31">
        <f>818*(100%+10%)</f>
        <v>899.80000000000007</v>
      </c>
      <c r="E70" s="29">
        <f t="shared" si="6"/>
        <v>854.81000000000006</v>
      </c>
      <c r="F70" s="30">
        <f t="shared" si="5"/>
        <v>809.82</v>
      </c>
      <c r="G70" s="31"/>
    </row>
    <row r="71" spans="2:7" s="17" customFormat="1" x14ac:dyDescent="0.25">
      <c r="B71" s="12" t="s">
        <v>122</v>
      </c>
      <c r="C71" s="12" t="s">
        <v>123</v>
      </c>
      <c r="D71" s="31">
        <f>739*(100%+10%)</f>
        <v>812.90000000000009</v>
      </c>
      <c r="E71" s="29">
        <f t="shared" si="6"/>
        <v>772.255</v>
      </c>
      <c r="F71" s="30">
        <f t="shared" si="5"/>
        <v>731.61000000000013</v>
      </c>
      <c r="G71" s="31"/>
    </row>
    <row r="72" spans="2:7" s="17" customFormat="1" x14ac:dyDescent="0.25">
      <c r="B72" s="12" t="s">
        <v>124</v>
      </c>
      <c r="C72" s="12" t="s">
        <v>32</v>
      </c>
      <c r="D72" s="31">
        <f>343*(100%+10%)</f>
        <v>377.3</v>
      </c>
      <c r="E72" s="29">
        <f t="shared" si="6"/>
        <v>358.435</v>
      </c>
      <c r="F72" s="30">
        <v>339</v>
      </c>
      <c r="G72" s="31"/>
    </row>
    <row r="73" spans="2:7" s="17" customFormat="1" x14ac:dyDescent="0.25">
      <c r="B73" s="12" t="s">
        <v>185</v>
      </c>
      <c r="C73" s="12" t="s">
        <v>125</v>
      </c>
      <c r="D73" s="31">
        <f>343*(100%+10%)</f>
        <v>377.3</v>
      </c>
      <c r="E73" s="29">
        <f t="shared" si="6"/>
        <v>358.435</v>
      </c>
      <c r="F73" s="30">
        <v>339</v>
      </c>
      <c r="G73" s="31"/>
    </row>
    <row r="74" spans="2:7" s="17" customFormat="1" x14ac:dyDescent="0.25">
      <c r="B74" s="25" t="s">
        <v>126</v>
      </c>
      <c r="C74" s="12"/>
      <c r="D74" s="44"/>
      <c r="E74" s="29"/>
      <c r="F74" s="30"/>
      <c r="G74" s="31"/>
    </row>
    <row r="75" spans="2:7" s="17" customFormat="1" x14ac:dyDescent="0.25">
      <c r="B75" s="12" t="s">
        <v>127</v>
      </c>
      <c r="C75" s="12" t="s">
        <v>128</v>
      </c>
      <c r="D75" s="31">
        <f>770*(100%+10%)</f>
        <v>847.00000000000011</v>
      </c>
      <c r="E75" s="29">
        <f t="shared" si="6"/>
        <v>804.65000000000009</v>
      </c>
      <c r="F75" s="30">
        <f t="shared" si="5"/>
        <v>762.30000000000007</v>
      </c>
      <c r="G75" s="31"/>
    </row>
    <row r="76" spans="2:7" s="17" customFormat="1" x14ac:dyDescent="0.25">
      <c r="B76" s="12" t="s">
        <v>129</v>
      </c>
      <c r="C76" s="12" t="s">
        <v>130</v>
      </c>
      <c r="D76" s="31">
        <f>409*(100%+10%)</f>
        <v>449.90000000000003</v>
      </c>
      <c r="E76" s="29">
        <v>428</v>
      </c>
      <c r="F76" s="30">
        <f t="shared" si="5"/>
        <v>404.91</v>
      </c>
      <c r="G76" s="31"/>
    </row>
    <row r="77" spans="2:7" s="17" customFormat="1" x14ac:dyDescent="0.25">
      <c r="B77" s="12" t="s">
        <v>131</v>
      </c>
      <c r="C77" s="12" t="s">
        <v>132</v>
      </c>
      <c r="D77" s="31">
        <f>634*(100%+10%)</f>
        <v>697.40000000000009</v>
      </c>
      <c r="E77" s="29">
        <v>662</v>
      </c>
      <c r="F77" s="30">
        <v>627</v>
      </c>
      <c r="G77" s="31"/>
    </row>
    <row r="78" spans="2:7" s="17" customFormat="1" x14ac:dyDescent="0.25">
      <c r="B78" s="12" t="s">
        <v>133</v>
      </c>
      <c r="C78" s="12" t="s">
        <v>134</v>
      </c>
      <c r="D78" s="31">
        <f>770*(100%+10%)</f>
        <v>847.00000000000011</v>
      </c>
      <c r="E78" s="29">
        <f t="shared" si="6"/>
        <v>804.65000000000009</v>
      </c>
      <c r="F78" s="30">
        <f t="shared" si="5"/>
        <v>762.30000000000007</v>
      </c>
      <c r="G78" s="31"/>
    </row>
    <row r="79" spans="2:7" s="17" customFormat="1" x14ac:dyDescent="0.25">
      <c r="B79" s="12" t="s">
        <v>135</v>
      </c>
      <c r="C79" s="12" t="s">
        <v>136</v>
      </c>
      <c r="D79" s="31">
        <f>779*(100%+10%)</f>
        <v>856.90000000000009</v>
      </c>
      <c r="E79" s="29">
        <f t="shared" si="6"/>
        <v>814.05500000000006</v>
      </c>
      <c r="F79" s="30">
        <f t="shared" si="5"/>
        <v>771.21000000000015</v>
      </c>
      <c r="G79" s="31"/>
    </row>
    <row r="80" spans="2:7" s="17" customFormat="1" x14ac:dyDescent="0.25">
      <c r="B80" s="12" t="s">
        <v>137</v>
      </c>
      <c r="C80" s="12" t="s">
        <v>138</v>
      </c>
      <c r="D80" s="31">
        <f>898*(100%+10%)</f>
        <v>987.80000000000007</v>
      </c>
      <c r="E80" s="29">
        <v>939</v>
      </c>
      <c r="F80" s="30">
        <f t="shared" si="5"/>
        <v>889.0200000000001</v>
      </c>
      <c r="G80" s="31"/>
    </row>
    <row r="81" spans="2:7" s="17" customFormat="1" x14ac:dyDescent="0.25">
      <c r="B81" s="12" t="s">
        <v>139</v>
      </c>
      <c r="C81" s="12" t="s">
        <v>140</v>
      </c>
      <c r="D81" s="31">
        <f>581*(100%+10%)</f>
        <v>639.1</v>
      </c>
      <c r="E81" s="29">
        <f t="shared" si="6"/>
        <v>607.14499999999998</v>
      </c>
      <c r="F81" s="30">
        <f t="shared" si="5"/>
        <v>575.19000000000005</v>
      </c>
      <c r="G81" s="31"/>
    </row>
    <row r="82" spans="2:7" s="17" customFormat="1" x14ac:dyDescent="0.25">
      <c r="B82" s="12" t="s">
        <v>141</v>
      </c>
      <c r="C82" s="12" t="s">
        <v>142</v>
      </c>
      <c r="D82" s="31">
        <f>370*(100%+10%)</f>
        <v>407.00000000000006</v>
      </c>
      <c r="E82" s="29">
        <f t="shared" si="6"/>
        <v>386.65000000000003</v>
      </c>
      <c r="F82" s="30">
        <f t="shared" si="5"/>
        <v>366.30000000000007</v>
      </c>
      <c r="G82" s="31"/>
    </row>
    <row r="83" spans="2:7" s="17" customFormat="1" x14ac:dyDescent="0.25">
      <c r="B83" s="12" t="s">
        <v>143</v>
      </c>
      <c r="C83" s="12" t="s">
        <v>144</v>
      </c>
      <c r="D83" s="31">
        <f>594*(100%+10%)</f>
        <v>653.40000000000009</v>
      </c>
      <c r="E83" s="29">
        <v>620</v>
      </c>
      <c r="F83" s="30">
        <f t="shared" si="5"/>
        <v>588.06000000000006</v>
      </c>
      <c r="G83" s="31"/>
    </row>
    <row r="84" spans="2:7" s="17" customFormat="1" x14ac:dyDescent="0.25">
      <c r="B84" s="12" t="s">
        <v>145</v>
      </c>
      <c r="C84" s="12" t="s">
        <v>146</v>
      </c>
      <c r="D84" s="31">
        <f>660*(100%+10%)</f>
        <v>726.00000000000011</v>
      </c>
      <c r="E84" s="29">
        <f t="shared" si="6"/>
        <v>689.7</v>
      </c>
      <c r="F84" s="30">
        <f t="shared" si="5"/>
        <v>653.40000000000009</v>
      </c>
      <c r="G84" s="31"/>
    </row>
    <row r="85" spans="2:7" s="17" customFormat="1" x14ac:dyDescent="0.25">
      <c r="B85" s="12" t="s">
        <v>147</v>
      </c>
      <c r="C85" s="12" t="s">
        <v>148</v>
      </c>
      <c r="D85" s="31">
        <f>528*(100%+10%)</f>
        <v>580.80000000000007</v>
      </c>
      <c r="E85" s="29">
        <f t="shared" si="6"/>
        <v>551.76</v>
      </c>
      <c r="F85" s="30">
        <f t="shared" si="5"/>
        <v>522.72</v>
      </c>
      <c r="G85" s="31"/>
    </row>
    <row r="86" spans="2:7" s="17" customFormat="1" x14ac:dyDescent="0.25">
      <c r="B86" s="12" t="s">
        <v>149</v>
      </c>
      <c r="C86" s="12" t="s">
        <v>150</v>
      </c>
      <c r="D86" s="31">
        <f>132*(100%+10%)</f>
        <v>145.20000000000002</v>
      </c>
      <c r="E86" s="29">
        <f t="shared" si="6"/>
        <v>137.94</v>
      </c>
      <c r="F86" s="30">
        <f t="shared" si="5"/>
        <v>130.68</v>
      </c>
      <c r="G86" s="31"/>
    </row>
    <row r="87" spans="2:7" s="17" customFormat="1" ht="9.75" customHeight="1" x14ac:dyDescent="0.25">
      <c r="B87" s="26"/>
      <c r="C87" s="26"/>
      <c r="D87" s="44"/>
      <c r="E87" s="29"/>
      <c r="F87" s="30"/>
      <c r="G87" s="31"/>
    </row>
    <row r="88" spans="2:7" s="17" customFormat="1" x14ac:dyDescent="0.25">
      <c r="B88" s="12" t="s">
        <v>151</v>
      </c>
      <c r="C88" s="12" t="s">
        <v>152</v>
      </c>
      <c r="D88" s="31">
        <f>990*(100%+10%)</f>
        <v>1089</v>
      </c>
      <c r="E88" s="29">
        <f t="shared" si="6"/>
        <v>1034.55</v>
      </c>
      <c r="F88" s="30">
        <f t="shared" si="5"/>
        <v>980.1</v>
      </c>
      <c r="G88" s="31"/>
    </row>
    <row r="89" spans="2:7" s="17" customFormat="1" x14ac:dyDescent="0.25">
      <c r="B89" s="12" t="s">
        <v>153</v>
      </c>
      <c r="C89" s="12" t="s">
        <v>154</v>
      </c>
      <c r="D89" s="31">
        <f>1570*(100%+10%)</f>
        <v>1727.0000000000002</v>
      </c>
      <c r="E89" s="29">
        <f t="shared" si="6"/>
        <v>1640.65</v>
      </c>
      <c r="F89" s="30">
        <f t="shared" si="5"/>
        <v>1554.3000000000002</v>
      </c>
      <c r="G89" s="31"/>
    </row>
    <row r="90" spans="2:7" s="17" customFormat="1" x14ac:dyDescent="0.25">
      <c r="B90" s="12" t="s">
        <v>204</v>
      </c>
      <c r="C90" s="12" t="s">
        <v>205</v>
      </c>
      <c r="D90" s="31">
        <f>277*(100%+10%)</f>
        <v>304.70000000000005</v>
      </c>
      <c r="E90" s="29">
        <v>290</v>
      </c>
      <c r="F90" s="30">
        <f t="shared" si="5"/>
        <v>274.23000000000008</v>
      </c>
      <c r="G90" s="31"/>
    </row>
    <row r="91" spans="2:7" s="17" customFormat="1" x14ac:dyDescent="0.25">
      <c r="B91" s="12" t="s">
        <v>177</v>
      </c>
      <c r="C91" s="12" t="s">
        <v>178</v>
      </c>
      <c r="D91" s="31">
        <f>449*(100%+10%)</f>
        <v>493.90000000000003</v>
      </c>
      <c r="E91" s="29">
        <f t="shared" si="6"/>
        <v>469.20499999999998</v>
      </c>
      <c r="F91" s="30">
        <f t="shared" si="5"/>
        <v>444.51000000000005</v>
      </c>
      <c r="G91" s="31"/>
    </row>
    <row r="92" spans="2:7" s="17" customFormat="1" x14ac:dyDescent="0.25">
      <c r="B92" s="25" t="s">
        <v>155</v>
      </c>
      <c r="C92" s="12"/>
      <c r="D92" s="44"/>
      <c r="E92" s="29"/>
      <c r="F92" s="30"/>
      <c r="G92" s="31"/>
    </row>
    <row r="93" spans="2:7" s="17" customFormat="1" x14ac:dyDescent="0.25">
      <c r="B93" s="12" t="s">
        <v>156</v>
      </c>
      <c r="C93" s="12" t="s">
        <v>4</v>
      </c>
      <c r="D93" s="31">
        <f>770*(100%+10%)</f>
        <v>847.00000000000011</v>
      </c>
      <c r="E93" s="29">
        <f t="shared" si="6"/>
        <v>804.65000000000009</v>
      </c>
      <c r="F93" s="30">
        <f t="shared" si="5"/>
        <v>762.30000000000007</v>
      </c>
      <c r="G93" s="31"/>
    </row>
    <row r="94" spans="2:7" s="17" customFormat="1" x14ac:dyDescent="0.25">
      <c r="B94" s="12" t="s">
        <v>157</v>
      </c>
      <c r="C94" s="12" t="s">
        <v>67</v>
      </c>
      <c r="D94" s="31">
        <f>660*(100%+10%)</f>
        <v>726.00000000000011</v>
      </c>
      <c r="E94" s="29">
        <f t="shared" si="6"/>
        <v>689.7</v>
      </c>
      <c r="F94" s="30">
        <f t="shared" si="5"/>
        <v>653.40000000000009</v>
      </c>
      <c r="G94" s="31"/>
    </row>
    <row r="95" spans="2:7" s="17" customFormat="1" x14ac:dyDescent="0.25">
      <c r="B95" s="12" t="s">
        <v>158</v>
      </c>
      <c r="C95" s="12" t="s">
        <v>52</v>
      </c>
      <c r="D95" s="31">
        <f>660*(100%+10%)</f>
        <v>726.00000000000011</v>
      </c>
      <c r="E95" s="29">
        <f t="shared" si="6"/>
        <v>689.7</v>
      </c>
      <c r="F95" s="30">
        <f t="shared" si="5"/>
        <v>653.40000000000009</v>
      </c>
      <c r="G95" s="31"/>
    </row>
    <row r="96" spans="2:7" s="17" customFormat="1" x14ac:dyDescent="0.25">
      <c r="B96" s="12" t="s">
        <v>180</v>
      </c>
      <c r="C96" s="12" t="s">
        <v>10</v>
      </c>
      <c r="D96" s="31">
        <f>2200*(100%+10%)</f>
        <v>2420</v>
      </c>
      <c r="E96" s="29">
        <f t="shared" si="6"/>
        <v>2299</v>
      </c>
      <c r="F96" s="30">
        <f t="shared" si="5"/>
        <v>2178</v>
      </c>
      <c r="G96" s="31"/>
    </row>
    <row r="97" spans="2:7" s="17" customFormat="1" x14ac:dyDescent="0.25">
      <c r="B97" s="12" t="s">
        <v>181</v>
      </c>
      <c r="C97" s="12" t="s">
        <v>50</v>
      </c>
      <c r="D97" s="31">
        <f>2200*(100%+10%)</f>
        <v>2420</v>
      </c>
      <c r="E97" s="29">
        <f t="shared" si="6"/>
        <v>2299</v>
      </c>
      <c r="F97" s="30">
        <f t="shared" si="5"/>
        <v>2178</v>
      </c>
      <c r="G97" s="31"/>
    </row>
    <row r="98" spans="2:7" s="17" customFormat="1" x14ac:dyDescent="0.25">
      <c r="B98" s="12" t="s">
        <v>182</v>
      </c>
      <c r="C98" s="12" t="s">
        <v>40</v>
      </c>
      <c r="D98" s="31">
        <f>2200*(100%+10%)</f>
        <v>2420</v>
      </c>
      <c r="E98" s="29">
        <f t="shared" si="6"/>
        <v>2299</v>
      </c>
      <c r="F98" s="30">
        <f t="shared" si="5"/>
        <v>2178</v>
      </c>
      <c r="G98" s="31"/>
    </row>
    <row r="99" spans="2:7" s="17" customFormat="1" x14ac:dyDescent="0.25">
      <c r="B99" s="12" t="s">
        <v>183</v>
      </c>
      <c r="C99" s="12" t="s">
        <v>73</v>
      </c>
      <c r="D99" s="31">
        <f>2200*(100%+10%)</f>
        <v>2420</v>
      </c>
      <c r="E99" s="29">
        <f t="shared" si="6"/>
        <v>2299</v>
      </c>
      <c r="F99" s="30">
        <f t="shared" si="5"/>
        <v>2178</v>
      </c>
      <c r="G99" s="31"/>
    </row>
    <row r="100" spans="2:7" s="17" customFormat="1" x14ac:dyDescent="0.25">
      <c r="B100" s="25" t="s">
        <v>159</v>
      </c>
      <c r="C100" s="12"/>
      <c r="D100" s="44"/>
      <c r="E100" s="29"/>
      <c r="F100" s="30"/>
      <c r="G100" s="31"/>
    </row>
    <row r="101" spans="2:7" s="17" customFormat="1" x14ac:dyDescent="0.25">
      <c r="B101" s="12" t="s">
        <v>160</v>
      </c>
      <c r="C101" s="12" t="s">
        <v>161</v>
      </c>
      <c r="D101" s="31">
        <f>2904*(100%+10%)</f>
        <v>3194.4</v>
      </c>
      <c r="E101" s="29">
        <v>3034</v>
      </c>
      <c r="F101" s="30">
        <f t="shared" si="5"/>
        <v>2874.96</v>
      </c>
      <c r="G101" s="31"/>
    </row>
    <row r="102" spans="2:7" s="17" customFormat="1" x14ac:dyDescent="0.25">
      <c r="B102" s="12" t="s">
        <v>162</v>
      </c>
      <c r="C102" s="12" t="s">
        <v>163</v>
      </c>
      <c r="D102" s="31">
        <f>2864*(100%+10%)</f>
        <v>3150.4</v>
      </c>
      <c r="E102" s="29">
        <f t="shared" si="6"/>
        <v>2992.88</v>
      </c>
      <c r="F102" s="30">
        <f t="shared" si="5"/>
        <v>2835.36</v>
      </c>
      <c r="G102" s="31"/>
    </row>
    <row r="103" spans="2:7" s="17" customFormat="1" x14ac:dyDescent="0.25">
      <c r="B103" s="12" t="s">
        <v>164</v>
      </c>
      <c r="C103" s="12" t="s">
        <v>165</v>
      </c>
      <c r="D103" s="31">
        <f>726*(100%+10%)</f>
        <v>798.6</v>
      </c>
      <c r="E103" s="29">
        <f t="shared" si="6"/>
        <v>758.67</v>
      </c>
      <c r="F103" s="30">
        <f t="shared" si="5"/>
        <v>718.74</v>
      </c>
      <c r="G103" s="31"/>
    </row>
    <row r="104" spans="2:7" s="17" customFormat="1" x14ac:dyDescent="0.25">
      <c r="B104" s="25" t="s">
        <v>184</v>
      </c>
      <c r="C104" s="12"/>
      <c r="D104" s="44"/>
      <c r="E104" s="29"/>
      <c r="F104" s="30"/>
      <c r="G104" s="31"/>
    </row>
    <row r="105" spans="2:7" s="17" customFormat="1" x14ac:dyDescent="0.25">
      <c r="B105" s="12"/>
      <c r="C105" s="12" t="s">
        <v>166</v>
      </c>
      <c r="D105" s="31">
        <f>3828*(100%+10%)</f>
        <v>4210.8</v>
      </c>
      <c r="E105" s="29">
        <f t="shared" si="6"/>
        <v>4000.2599999999998</v>
      </c>
      <c r="F105" s="30">
        <f t="shared" si="5"/>
        <v>3789.7200000000003</v>
      </c>
      <c r="G105" s="31"/>
    </row>
    <row r="106" spans="2:7" s="17" customFormat="1" x14ac:dyDescent="0.25">
      <c r="B106" s="12"/>
      <c r="C106" s="12" t="s">
        <v>167</v>
      </c>
      <c r="D106" s="31">
        <f>1584*(100%+10%)</f>
        <v>1742.4</v>
      </c>
      <c r="E106" s="29">
        <f t="shared" si="6"/>
        <v>1655.28</v>
      </c>
      <c r="F106" s="30">
        <f t="shared" si="5"/>
        <v>1568.16</v>
      </c>
      <c r="G106" s="31"/>
    </row>
    <row r="107" spans="2:7" s="1" customFormat="1" ht="3" customHeight="1" x14ac:dyDescent="0.25">
      <c r="B107" s="6"/>
      <c r="C107" s="6"/>
      <c r="D107" s="8"/>
      <c r="E107" s="7"/>
      <c r="F107" s="9"/>
      <c r="G107" s="10"/>
    </row>
    <row r="108" spans="2:7" ht="14.25" customHeight="1" x14ac:dyDescent="0.25">
      <c r="E108" s="15"/>
    </row>
  </sheetData>
  <pageMargins left="0.59055118110236227" right="0.62992125984251968" top="0" bottom="0" header="0.31496062992125984" footer="0.31496062992125984"/>
  <pageSetup paperSize="9" orientation="portrait" horizontalDpi="4294967293" verticalDpi="4294967293" r:id="rId1"/>
  <ignoredErrors>
    <ignoredError sqref="D19 D11 D28 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2025-08-04T10:21:55Z</cp:lastPrinted>
  <dcterms:created xsi:type="dcterms:W3CDTF">2018-12-17T10:15:47Z</dcterms:created>
  <dcterms:modified xsi:type="dcterms:W3CDTF">2025-09-04T08:56:22Z</dcterms:modified>
</cp:coreProperties>
</file>